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dm\Spisova_sluzba\Veřejné zakázky a poptávky\2023 VZMR\2023_07 Oprava oplocení hřiště 25 x 15 m\"/>
    </mc:Choice>
  </mc:AlternateContent>
  <xr:revisionPtr revIDLastSave="0" documentId="13_ncr:1_{38ACA087-BB1F-4AD3-B201-03393217E836}" xr6:coauthVersionLast="36" xr6:coauthVersionMax="36" xr10:uidLastSave="{00000000-0000-0000-0000-000000000000}"/>
  <workbookProtection lockWindows="1"/>
  <bookViews>
    <workbookView xWindow="0" yWindow="0" windowWidth="38280" windowHeight="17595" activeTab="2" xr2:uid="{00000000-000D-0000-FFFF-FFFF00000000}"/>
  </bookViews>
  <sheets>
    <sheet name="Stavba" sheetId="1" r:id="rId1"/>
    <sheet name="VzorPolozky" sheetId="2" state="hidden" r:id="rId2"/>
    <sheet name="Položky" sheetId="3" r:id="rId3"/>
  </sheet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Stavby" localSheetId="0">Stavba!$D$2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Stavby" localSheetId="0">Stavba!$E$2</definedName>
    <definedName name="NazevStavebnihoRozpoctu">Stavba!$E$4</definedName>
    <definedName name="_xlnm.Print_Titles" localSheetId="2">Položky!$1:$7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Položky!$A$1:$Y$29</definedName>
    <definedName name="_xlnm.Print_Area" localSheetId="0">Stavba!$A$1:$J$51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2" localSheetId="0">Stavba!$E$25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>Stavba!$A:$A</definedName>
    <definedName name="Z_B7E7C763_C459_487D_8ABA_5CFDDFBD5A84_.wvu.PrintArea" localSheetId="0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iterateDelta="1E-4"/>
</workbook>
</file>

<file path=xl/calcChain.xml><?xml version="1.0" encoding="utf-8"?>
<calcChain xmlns="http://schemas.openxmlformats.org/spreadsheetml/2006/main">
  <c r="AE19" i="3" l="1"/>
  <c r="F39" i="1" s="1"/>
  <c r="V17" i="3"/>
  <c r="Q17" i="3"/>
  <c r="O17" i="3"/>
  <c r="K17" i="3"/>
  <c r="K16" i="3" s="1"/>
  <c r="I17" i="3"/>
  <c r="G17" i="3"/>
  <c r="M17" i="3" s="1"/>
  <c r="M16" i="3" s="1"/>
  <c r="V16" i="3"/>
  <c r="Q16" i="3"/>
  <c r="O16" i="3"/>
  <c r="I16" i="3"/>
  <c r="G16" i="3"/>
  <c r="I50" i="1" s="1"/>
  <c r="I19" i="1" s="1"/>
  <c r="V15" i="3"/>
  <c r="Q15" i="3"/>
  <c r="O15" i="3"/>
  <c r="K15" i="3"/>
  <c r="I15" i="3"/>
  <c r="G15" i="3"/>
  <c r="M15" i="3" s="1"/>
  <c r="V14" i="3"/>
  <c r="Q14" i="3"/>
  <c r="O14" i="3"/>
  <c r="K14" i="3"/>
  <c r="I14" i="3"/>
  <c r="G14" i="3"/>
  <c r="M14" i="3" s="1"/>
  <c r="V13" i="3"/>
  <c r="Q13" i="3"/>
  <c r="O13" i="3"/>
  <c r="K13" i="3"/>
  <c r="I13" i="3"/>
  <c r="G13" i="3"/>
  <c r="AF19" i="3" s="1"/>
  <c r="V12" i="3"/>
  <c r="Q12" i="3"/>
  <c r="O12" i="3"/>
  <c r="K12" i="3"/>
  <c r="I12" i="3"/>
  <c r="G12" i="3"/>
  <c r="M12" i="3" s="1"/>
  <c r="V11" i="3"/>
  <c r="Q11" i="3"/>
  <c r="O11" i="3"/>
  <c r="M11" i="3"/>
  <c r="K11" i="3"/>
  <c r="K8" i="3" s="1"/>
  <c r="I11" i="3"/>
  <c r="G11" i="3"/>
  <c r="V10" i="3"/>
  <c r="Q10" i="3"/>
  <c r="O10" i="3"/>
  <c r="K10" i="3"/>
  <c r="I10" i="3"/>
  <c r="G10" i="3"/>
  <c r="M10" i="3" s="1"/>
  <c r="V9" i="3"/>
  <c r="V8" i="3" s="1"/>
  <c r="Q9" i="3"/>
  <c r="Q8" i="3" s="1"/>
  <c r="O9" i="3"/>
  <c r="O8" i="3" s="1"/>
  <c r="M9" i="3"/>
  <c r="K9" i="3"/>
  <c r="I9" i="3"/>
  <c r="I8" i="3" s="1"/>
  <c r="G9" i="3"/>
  <c r="G8" i="3" s="1"/>
  <c r="G38" i="1"/>
  <c r="F38" i="1"/>
  <c r="J28" i="1"/>
  <c r="J27" i="1"/>
  <c r="J26" i="1"/>
  <c r="E26" i="1"/>
  <c r="J25" i="1"/>
  <c r="J24" i="1"/>
  <c r="E24" i="1"/>
  <c r="J23" i="1"/>
  <c r="I20" i="1"/>
  <c r="I18" i="1"/>
  <c r="I17" i="1"/>
  <c r="G19" i="3" l="1"/>
  <c r="G41" i="1"/>
  <c r="G40" i="1"/>
  <c r="G39" i="1"/>
  <c r="G42" i="1" s="1"/>
  <c r="G25" i="1" s="1"/>
  <c r="A25" i="1" s="1"/>
  <c r="H39" i="1"/>
  <c r="H42" i="1" s="1"/>
  <c r="F42" i="1"/>
  <c r="M13" i="3"/>
  <c r="M8" i="3" s="1"/>
  <c r="F40" i="1"/>
  <c r="I49" i="1"/>
  <c r="F41" i="1"/>
  <c r="H41" i="1" l="1"/>
  <c r="I41" i="1" s="1"/>
  <c r="I51" i="1"/>
  <c r="I16" i="1"/>
  <c r="I21" i="1" s="1"/>
  <c r="H40" i="1"/>
  <c r="I40" i="1" s="1"/>
  <c r="G28" i="1"/>
  <c r="G23" i="1"/>
  <c r="I39" i="1"/>
  <c r="I42" i="1" s="1"/>
  <c r="A26" i="1"/>
  <c r="G26" i="1"/>
  <c r="A23" i="1" l="1"/>
  <c r="J40" i="1"/>
  <c r="J39" i="1"/>
  <c r="J42" i="1" s="1"/>
  <c r="J41" i="1"/>
  <c r="J50" i="1"/>
  <c r="J49" i="1"/>
  <c r="J51" i="1" l="1"/>
  <c r="G24" i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1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>Název</t>
        </r>
      </text>
    </comment>
    <comment ref="I11" authorId="0" shapeId="0" xr:uid="{00000000-0006-0000-0000-000005000000}">
      <text>
        <r>
          <rPr>
            <sz val="9"/>
            <color rgb="FF000000"/>
            <rFont val="Tahoma"/>
            <family val="2"/>
            <charset val="238"/>
          </rPr>
          <t>IČO</t>
        </r>
      </text>
    </comment>
    <comment ref="D12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>Ulice</t>
        </r>
      </text>
    </comment>
    <comment ref="I12" authorId="0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>DIČ</t>
        </r>
      </text>
    </comment>
    <comment ref="D13" authorId="0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>PSČ</t>
        </r>
      </text>
    </comment>
    <comment ref="E13" authorId="0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S6" authorId="0" shapeId="0" xr:uid="{00000000-0006-0000-0200-000001000000}">
      <text>
        <r>
          <rPr>
            <sz val="9"/>
            <color rgb="FF000000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200-000002000000}">
      <text>
        <r>
          <rPr>
            <sz val="9"/>
            <color rgb="FF000000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<sst xmlns="http://schemas.openxmlformats.org/spreadsheetml/2006/main" count="200" uniqueCount="126">
  <si>
    <t>#RTSROZP#</t>
  </si>
  <si>
    <t>Položkový rozpočet stavby</t>
  </si>
  <si>
    <t>Stavba:</t>
  </si>
  <si>
    <t>Pardubice</t>
  </si>
  <si>
    <t>Objekt:</t>
  </si>
  <si>
    <t>01</t>
  </si>
  <si>
    <t>Hřiště 25x15 m</t>
  </si>
  <si>
    <t>Rozpočet:</t>
  </si>
  <si>
    <t>03</t>
  </si>
  <si>
    <t>Oplocení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</si>
  <si>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</si>
  <si>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</si>
  <si>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</si>
  <si>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</si>
  <si>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</si>
  <si>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</si>
  <si>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</si>
  <si>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</si>
  <si>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</si>
  <si>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</si>
  <si>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</si>
  <si>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</si>
  <si>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</si>
  <si>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</si>
  <si>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</si>
  <si>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</si>
  <si>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</si>
  <si>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</si>
  <si>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Snížená DPH</t>
  </si>
  <si>
    <t>Základ pro základní DPH</t>
  </si>
  <si>
    <t>Základní DPH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</si>
  <si>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</si>
  <si>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</si>
  <si>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</si>
  <si>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</si>
  <si>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</si>
  <si>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</si>
  <si>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</si>
  <si>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</si>
  <si>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</si>
  <si>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</si>
  <si>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</si>
  <si>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</si>
  <si>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</si>
  <si>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</si>
  <si>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</si>
  <si>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</si>
  <si>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</si>
  <si>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</si>
  <si>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993</t>
  </si>
  <si>
    <t>Položkový rozpočet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</si>
  <si>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</si>
  <si>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</si>
  <si>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</si>
  <si>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</si>
  <si>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</si>
  <si>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</si>
  <si>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</si>
  <si>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</si>
  <si>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</si>
  <si>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</si>
  <si>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</si>
  <si>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</si>
  <si>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</si>
  <si>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</si>
  <si>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</si>
  <si>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</si>
  <si>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</si>
  <si>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</si>
  <si>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</si>
  <si>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</si>
  <si>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</si>
  <si>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</si>
  <si>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</si>
  <si>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</si>
  <si>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</si>
  <si>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</si>
  <si>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</si>
  <si>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</si>
  <si>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</si>
  <si>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</si>
  <si>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</si>
  <si>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</si>
  <si>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</si>
  <si>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02</t>
  </si>
  <si>
    <t>Sloupek tr. 76x3 mm L 4900</t>
  </si>
  <si>
    <t>ks</t>
  </si>
  <si>
    <t>Vlastní</t>
  </si>
  <si>
    <t>Indiv</t>
  </si>
  <si>
    <t>Specifikace</t>
  </si>
  <si>
    <t>Běžná</t>
  </si>
  <si>
    <t>POL3_0</t>
  </si>
  <si>
    <t>Vzpěra tr. 48x3 mm L 4800</t>
  </si>
  <si>
    <t>12</t>
  </si>
  <si>
    <t>Ochr.síť v.4,0 m</t>
  </si>
  <si>
    <t>m2</t>
  </si>
  <si>
    <t>R-položka</t>
  </si>
  <si>
    <t>POL12_0</t>
  </si>
  <si>
    <t>11</t>
  </si>
  <si>
    <t>Patky pro sloupky oplocení</t>
  </si>
  <si>
    <t>Práce</t>
  </si>
  <si>
    <t>POL1_1</t>
  </si>
  <si>
    <t>os 4</t>
  </si>
  <si>
    <t>Osazení kovových sloupků do patek</t>
  </si>
  <si>
    <t>13</t>
  </si>
  <si>
    <t>Montáž vzpěr a překladů</t>
  </si>
  <si>
    <t>17</t>
  </si>
  <si>
    <t>Režie, lešení</t>
  </si>
  <si>
    <t>kpl</t>
  </si>
  <si>
    <t>POL1_</t>
  </si>
  <si>
    <t>005122020R</t>
  </si>
  <si>
    <t>Přeprava stavebních kapacit</t>
  </si>
  <si>
    <t>Soubor</t>
  </si>
  <si>
    <t>RTS 23/ II</t>
  </si>
  <si>
    <t>VRN</t>
  </si>
  <si>
    <t>POL99_8</t>
  </si>
  <si>
    <t>SUM</t>
  </si>
  <si>
    <t>Poznámky uchazeče k zadání</t>
  </si>
  <si>
    <t>POPUZIV</t>
  </si>
  <si>
    <t>END</t>
  </si>
  <si>
    <t>Domov mládeže a školní jídelna Pardubice</t>
  </si>
  <si>
    <t>CZ48161071</t>
  </si>
  <si>
    <t>Domov mládeže a školní jídelna Pardubice 
areál u budovy v Gorkého ul. 350, Pardubice</t>
  </si>
  <si>
    <t xml:space="preserve">Rožkova 331, Zelené Předměstí </t>
  </si>
  <si>
    <t>530 02</t>
  </si>
  <si>
    <t xml:space="preserve">Oprava stávajícího oplocení hřiště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</si>
</sst>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"/>
    <numFmt numFmtId="166" formatCode="#,##0.00000"/>
  </numFmts>
  <fonts count="14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color rgb="FF000000"/>
      <name val="Tahoma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3" xfId="0" applyBorder="1"/>
    <xf numFmtId="0" fontId="2" fillId="2" borderId="3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49" fontId="5" fillId="2" borderId="0" xfId="0" applyNumberFormat="1" applyFont="1" applyFill="1" applyAlignment="1">
      <alignment horizontal="left" vertical="center" wrapText="1"/>
    </xf>
    <xf numFmtId="4" fontId="0" fillId="0" borderId="3" xfId="0" applyNumberFormat="1" applyBorder="1"/>
    <xf numFmtId="0" fontId="0" fillId="2" borderId="6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5" xfId="0" applyBorder="1"/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Border="1"/>
    <xf numFmtId="0" fontId="5" fillId="0" borderId="0" xfId="0" applyFont="1" applyAlignment="1">
      <alignment horizontal="left" vertical="center" wrapTex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horizontal="right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right" vertical="center"/>
    </xf>
    <xf numFmtId="0" fontId="0" fillId="0" borderId="10" xfId="0" applyFont="1" applyBorder="1" applyAlignment="1">
      <alignment horizontal="left" vertical="top" indent="1"/>
    </xf>
    <xf numFmtId="0" fontId="0" fillId="0" borderId="9" xfId="0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4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49" fontId="0" fillId="0" borderId="3" xfId="0" applyNumberFormat="1" applyFont="1" applyBorder="1"/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0" fillId="0" borderId="11" xfId="0" applyFont="1" applyBorder="1" applyAlignment="1">
      <alignment horizontal="left" indent="1"/>
    </xf>
    <xf numFmtId="1" fontId="5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center" indent="1"/>
    </xf>
    <xf numFmtId="0" fontId="5" fillId="0" borderId="12" xfId="0" applyFon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1" fontId="5" fillId="0" borderId="1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indent="1"/>
    </xf>
    <xf numFmtId="0" fontId="5" fillId="2" borderId="19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0" fontId="0" fillId="2" borderId="19" xfId="0" applyFill="1" applyBorder="1" applyAlignment="1">
      <alignment wrapText="1"/>
    </xf>
    <xf numFmtId="0" fontId="0" fillId="2" borderId="19" xfId="0" applyFill="1" applyBorder="1"/>
    <xf numFmtId="49" fontId="5" fillId="2" borderId="2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3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22" xfId="0" applyBorder="1"/>
    <xf numFmtId="0" fontId="0" fillId="0" borderId="23" xfId="0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" fontId="0" fillId="0" borderId="24" xfId="0" applyNumberFormat="1" applyFont="1" applyBorder="1"/>
    <xf numFmtId="4" fontId="4" fillId="4" borderId="16" xfId="0" applyNumberFormat="1" applyFont="1" applyFill="1" applyBorder="1" applyAlignment="1">
      <alignment vertical="center"/>
    </xf>
    <xf numFmtId="4" fontId="4" fillId="4" borderId="12" xfId="0" applyNumberFormat="1" applyFont="1" applyFill="1" applyBorder="1" applyAlignment="1">
      <alignment vertical="center" wrapText="1"/>
    </xf>
    <xf numFmtId="4" fontId="9" fillId="4" borderId="13" xfId="0" applyNumberFormat="1" applyFont="1" applyFill="1" applyBorder="1" applyAlignment="1">
      <alignment horizontal="center" vertical="center" wrapText="1" shrinkToFit="1"/>
    </xf>
    <xf numFmtId="4" fontId="4" fillId="4" borderId="13" xfId="0" applyNumberFormat="1" applyFont="1" applyFill="1" applyBorder="1" applyAlignment="1">
      <alignment horizontal="center" vertical="center" wrapText="1" shrinkToFit="1"/>
    </xf>
    <xf numFmtId="3" fontId="4" fillId="4" borderId="1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 wrapText="1" shrinkToFit="1"/>
    </xf>
    <xf numFmtId="4" fontId="4" fillId="0" borderId="13" xfId="0" applyNumberFormat="1" applyFont="1" applyBorder="1" applyAlignment="1">
      <alignment horizontal="right" vertical="center" shrinkToFit="1"/>
    </xf>
    <xf numFmtId="4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 shrinkToFit="1"/>
    </xf>
    <xf numFmtId="4" fontId="5" fillId="0" borderId="13" xfId="0" applyNumberFormat="1" applyFont="1" applyBorder="1" applyAlignment="1">
      <alignment vertical="center" shrinkToFit="1"/>
    </xf>
    <xf numFmtId="3" fontId="5" fillId="0" borderId="13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left" vertical="center"/>
    </xf>
    <xf numFmtId="4" fontId="0" fillId="0" borderId="13" xfId="0" applyNumberFormat="1" applyBorder="1" applyAlignment="1">
      <alignment vertical="center" wrapText="1" shrinkToFit="1"/>
    </xf>
    <xf numFmtId="4" fontId="0" fillId="2" borderId="13" xfId="0" applyNumberFormat="1" applyFill="1" applyBorder="1" applyAlignment="1">
      <alignment vertical="center" wrapText="1" shrinkToFit="1"/>
    </xf>
    <xf numFmtId="4" fontId="0" fillId="2" borderId="13" xfId="0" applyNumberFormat="1" applyFill="1" applyBorder="1" applyAlignment="1">
      <alignment vertical="center" shrinkToFit="1"/>
    </xf>
    <xf numFmtId="3" fontId="0" fillId="2" borderId="13" xfId="0" applyNumberFormat="1" applyFill="1" applyBorder="1" applyAlignment="1">
      <alignment vertical="center"/>
    </xf>
    <xf numFmtId="0" fontId="3" fillId="0" borderId="0" xfId="0" applyFont="1"/>
    <xf numFmtId="0" fontId="10" fillId="0" borderId="24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4" fillId="0" borderId="24" xfId="0" applyFont="1" applyBorder="1"/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2" borderId="13" xfId="0" applyFont="1" applyFill="1" applyBorder="1" applyAlignment="1">
      <alignment vertical="center"/>
    </xf>
    <xf numFmtId="49" fontId="0" fillId="2" borderId="12" xfId="0" applyNumberFormat="1" applyFont="1" applyFill="1" applyBorder="1" applyAlignment="1">
      <alignment vertical="center"/>
    </xf>
    <xf numFmtId="0" fontId="0" fillId="4" borderId="13" xfId="0" applyFont="1" applyFill="1" applyBorder="1"/>
    <xf numFmtId="49" fontId="0" fillId="4" borderId="13" xfId="0" applyNumberFormat="1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3" xfId="0" applyFont="1" applyFill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26" xfId="0" applyFont="1" applyFill="1" applyBorder="1" applyAlignment="1">
      <alignment vertical="top"/>
    </xf>
    <xf numFmtId="49" fontId="5" fillId="2" borderId="9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shrinkToFit="1"/>
    </xf>
    <xf numFmtId="166" fontId="5" fillId="2" borderId="9" xfId="0" applyNumberFormat="1" applyFont="1" applyFill="1" applyBorder="1" applyAlignment="1">
      <alignment vertical="top" shrinkToFit="1"/>
    </xf>
    <xf numFmtId="4" fontId="5" fillId="2" borderId="9" xfId="0" applyNumberFormat="1" applyFont="1" applyFill="1" applyBorder="1" applyAlignment="1">
      <alignment vertical="top" shrinkToFit="1"/>
    </xf>
    <xf numFmtId="4" fontId="5" fillId="2" borderId="27" xfId="0" applyNumberFormat="1" applyFont="1" applyFill="1" applyBorder="1" applyAlignment="1">
      <alignment vertical="top" shrinkToFit="1"/>
    </xf>
    <xf numFmtId="4" fontId="5" fillId="2" borderId="0" xfId="0" applyNumberFormat="1" applyFont="1" applyFill="1" applyBorder="1" applyAlignment="1">
      <alignment vertical="top" shrinkToFit="1"/>
    </xf>
    <xf numFmtId="166" fontId="5" fillId="2" borderId="0" xfId="0" applyNumberFormat="1" applyFont="1" applyFill="1" applyBorder="1" applyAlignment="1">
      <alignment vertical="top" shrinkToFit="1"/>
    </xf>
    <xf numFmtId="0" fontId="12" fillId="0" borderId="28" xfId="0" applyFont="1" applyBorder="1" applyAlignment="1">
      <alignment vertical="top"/>
    </xf>
    <xf numFmtId="49" fontId="12" fillId="0" borderId="29" xfId="0" applyNumberFormat="1" applyFont="1" applyBorder="1" applyAlignment="1">
      <alignment vertical="top"/>
    </xf>
    <xf numFmtId="49" fontId="12" fillId="0" borderId="29" xfId="0" applyNumberFormat="1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vertical="top" shrinkToFit="1"/>
    </xf>
    <xf numFmtId="166" fontId="12" fillId="0" borderId="29" xfId="0" applyNumberFormat="1" applyFont="1" applyBorder="1" applyAlignment="1">
      <alignment vertical="top" shrinkToFit="1"/>
    </xf>
    <xf numFmtId="4" fontId="12" fillId="3" borderId="29" xfId="0" applyNumberFormat="1" applyFont="1" applyFill="1" applyBorder="1" applyAlignment="1" applyProtection="1">
      <alignment vertical="top" shrinkToFit="1"/>
      <protection locked="0"/>
    </xf>
    <xf numFmtId="4" fontId="12" fillId="0" borderId="30" xfId="0" applyNumberFormat="1" applyFont="1" applyBorder="1" applyAlignment="1">
      <alignment vertical="top" shrinkToFit="1"/>
    </xf>
    <xf numFmtId="4" fontId="12" fillId="3" borderId="0" xfId="0" applyNumberFormat="1" applyFont="1" applyFill="1" applyBorder="1" applyAlignment="1" applyProtection="1">
      <alignment vertical="top" shrinkToFit="1"/>
      <protection locked="0"/>
    </xf>
    <xf numFmtId="4" fontId="12" fillId="0" borderId="0" xfId="0" applyNumberFormat="1" applyFont="1" applyBorder="1" applyAlignment="1">
      <alignment vertical="top" shrinkToFit="1"/>
    </xf>
    <xf numFmtId="166" fontId="12" fillId="0" borderId="0" xfId="0" applyNumberFormat="1" applyFont="1" applyBorder="1" applyAlignment="1">
      <alignment vertical="top" shrinkToFit="1"/>
    </xf>
    <xf numFmtId="0" fontId="12" fillId="0" borderId="0" xfId="0" applyFont="1"/>
    <xf numFmtId="0" fontId="12" fillId="0" borderId="31" xfId="0" applyFont="1" applyBorder="1" applyAlignment="1">
      <alignment vertical="top"/>
    </xf>
    <xf numFmtId="49" fontId="12" fillId="0" borderId="32" xfId="0" applyNumberFormat="1" applyFont="1" applyBorder="1" applyAlignment="1">
      <alignment vertical="top"/>
    </xf>
    <xf numFmtId="49" fontId="12" fillId="0" borderId="32" xfId="0" applyNumberFormat="1" applyFont="1" applyBorder="1" applyAlignment="1">
      <alignment horizontal="left" vertical="top" wrapText="1"/>
    </xf>
    <xf numFmtId="0" fontId="12" fillId="0" borderId="32" xfId="0" applyFont="1" applyBorder="1" applyAlignment="1">
      <alignment horizontal="center" vertical="top" shrinkToFit="1"/>
    </xf>
    <xf numFmtId="166" fontId="12" fillId="0" borderId="32" xfId="0" applyNumberFormat="1" applyFont="1" applyBorder="1" applyAlignment="1">
      <alignment vertical="top" shrinkToFit="1"/>
    </xf>
    <xf numFmtId="4" fontId="12" fillId="3" borderId="32" xfId="0" applyNumberFormat="1" applyFont="1" applyFill="1" applyBorder="1" applyAlignment="1" applyProtection="1">
      <alignment vertical="top" shrinkToFit="1"/>
      <protection locked="0"/>
    </xf>
    <xf numFmtId="4" fontId="12" fillId="0" borderId="3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5" fillId="2" borderId="16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4" fontId="5" fillId="2" borderId="25" xfId="0" applyNumberFormat="1" applyFont="1" applyFill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4" fontId="0" fillId="0" borderId="12" xfId="0" applyNumberFormat="1" applyBorder="1" applyAlignment="1">
      <alignment vertical="center" wrapText="1"/>
    </xf>
    <xf numFmtId="4" fontId="0" fillId="2" borderId="13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4" fontId="5" fillId="0" borderId="12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8" fillId="2" borderId="19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right" vertical="center" indent="1"/>
    </xf>
    <xf numFmtId="1" fontId="0" fillId="0" borderId="7" xfId="0" applyNumberFormat="1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49" fontId="5" fillId="3" borderId="9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vertical="center" shrinkToFit="1"/>
    </xf>
    <xf numFmtId="0" fontId="0" fillId="3" borderId="13" xfId="0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</cellXfs>
  <cellStyles count="2">
    <cellStyle name="Normální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8DD57FC9-782E-48E1-A4B5-D2F597593A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912E656C-2071-4401-9817-D889296255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A98CD015-CC9C-4563-9D73-CBE43027A4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D471E43-EF99-43F9-8966-A4713BF430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32411B56-DF6C-4FDE-99DC-8E7E989603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35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4A958C47-AEDA-4947-A727-9E8B1F2910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42</xdr:col>
      <xdr:colOff>466725</xdr:colOff>
      <xdr:row>54</xdr:row>
      <xdr:rowOff>123825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5A9F8D07-8185-4049-82E8-4363585890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42</xdr:col>
      <xdr:colOff>466725</xdr:colOff>
      <xdr:row>54</xdr:row>
      <xdr:rowOff>123825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F3E2DCD-E635-49C9-8353-77D86C0863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windowProtection="1" showGridLines="0" topLeftCell="B1" zoomScaleNormal="100" zoomScalePageLayoutView="75" workbookViewId="0">
      <selection activeCell="R20" sqref="R20"/>
    </sheetView>
  </sheetViews>
  <sheetFormatPr defaultRowHeight="12.75" x14ac:dyDescent="0.2"/>
  <cols>
    <col min="1" max="1" width="0" hidden="1"/>
    <col min="2" max="2" width="13.42578125"/>
    <col min="3" max="3" width="7.42578125" style="1"/>
    <col min="4" max="4" width="13" style="1"/>
    <col min="5" max="5" width="9.7109375" style="1"/>
    <col min="6" max="6" width="11.7109375"/>
    <col min="7" max="9" width="13"/>
    <col min="10" max="10" width="5.5703125"/>
    <col min="11" max="11" width="4.28515625"/>
    <col min="12" max="15" width="10.7109375"/>
  </cols>
  <sheetData>
    <row r="1" spans="1:15" ht="33.75" customHeight="1" x14ac:dyDescent="0.2">
      <c r="A1" s="2" t="s">
        <v>0</v>
      </c>
      <c r="B1" s="205" t="s">
        <v>1</v>
      </c>
      <c r="C1" s="205"/>
      <c r="D1" s="205"/>
      <c r="E1" s="205"/>
      <c r="F1" s="205"/>
      <c r="G1" s="205"/>
      <c r="H1" s="205"/>
      <c r="I1" s="205"/>
      <c r="J1" s="205"/>
    </row>
    <row r="2" spans="1:15" ht="36" customHeight="1" x14ac:dyDescent="0.2">
      <c r="A2" s="3"/>
      <c r="B2" s="4" t="s">
        <v>2</v>
      </c>
      <c r="C2" s="5"/>
      <c r="D2" s="6"/>
      <c r="E2" s="206" t="s">
        <v>122</v>
      </c>
      <c r="F2" s="206"/>
      <c r="G2" s="206"/>
      <c r="H2" s="206"/>
      <c r="I2" s="206"/>
      <c r="J2" s="206"/>
      <c r="O2" s="7"/>
    </row>
    <row r="3" spans="1:15" ht="27" customHeight="1" x14ac:dyDescent="0.2">
      <c r="A3" s="3"/>
      <c r="B3" s="8" t="s">
        <v>4</v>
      </c>
      <c r="C3" s="5"/>
      <c r="D3" s="9"/>
      <c r="E3" s="207" t="s">
        <v>6</v>
      </c>
      <c r="F3" s="207"/>
      <c r="G3" s="207"/>
      <c r="H3" s="207"/>
      <c r="I3" s="207"/>
      <c r="J3" s="207"/>
    </row>
    <row r="4" spans="1:15" ht="23.25" customHeight="1" x14ac:dyDescent="0.2">
      <c r="A4" s="10">
        <v>2960</v>
      </c>
      <c r="B4" s="11" t="s">
        <v>7</v>
      </c>
      <c r="C4" s="12"/>
      <c r="D4" s="13"/>
      <c r="E4" s="208" t="s">
        <v>125</v>
      </c>
      <c r="F4" s="208"/>
      <c r="G4" s="208"/>
      <c r="H4" s="208"/>
      <c r="I4" s="208"/>
      <c r="J4" s="208"/>
    </row>
    <row r="5" spans="1:15" ht="24" customHeight="1" x14ac:dyDescent="0.2">
      <c r="A5" s="3"/>
      <c r="B5" s="14" t="s">
        <v>10</v>
      </c>
      <c r="C5"/>
      <c r="D5" s="209" t="s">
        <v>120</v>
      </c>
      <c r="E5" s="209"/>
      <c r="F5" s="209"/>
      <c r="G5" s="209"/>
      <c r="H5" s="15" t="s">
        <v>11</v>
      </c>
      <c r="I5" s="16">
        <v>48161071</v>
      </c>
      <c r="J5" s="17"/>
    </row>
    <row r="6" spans="1:15" ht="15.75" customHeight="1" x14ac:dyDescent="0.2">
      <c r="A6" s="3"/>
      <c r="B6" s="18"/>
      <c r="C6" s="19"/>
      <c r="D6" s="200" t="s">
        <v>123</v>
      </c>
      <c r="E6" s="200"/>
      <c r="F6" s="200"/>
      <c r="G6" s="200"/>
      <c r="H6" s="15" t="s">
        <v>12</v>
      </c>
      <c r="I6" s="16" t="s">
        <v>121</v>
      </c>
      <c r="J6" s="17"/>
    </row>
    <row r="7" spans="1:15" ht="15.75" customHeight="1" x14ac:dyDescent="0.2">
      <c r="A7" s="3"/>
      <c r="B7" s="20"/>
      <c r="C7" s="21"/>
      <c r="D7" s="22" t="s">
        <v>124</v>
      </c>
      <c r="E7" s="201" t="s">
        <v>3</v>
      </c>
      <c r="F7" s="201"/>
      <c r="G7" s="201"/>
      <c r="H7" s="23"/>
      <c r="I7" s="24"/>
      <c r="J7" s="25"/>
    </row>
    <row r="8" spans="1:15" ht="24" hidden="1" customHeight="1" x14ac:dyDescent="0.2">
      <c r="A8" s="3"/>
      <c r="B8" s="14" t="s">
        <v>13</v>
      </c>
      <c r="C8"/>
      <c r="D8" s="26"/>
      <c r="E8"/>
      <c r="H8" s="15" t="s">
        <v>11</v>
      </c>
      <c r="I8" s="16"/>
      <c r="J8" s="17"/>
    </row>
    <row r="9" spans="1:15" ht="15.75" hidden="1" customHeight="1" x14ac:dyDescent="0.2">
      <c r="A9" s="3"/>
      <c r="B9" s="3"/>
      <c r="C9"/>
      <c r="D9" s="26"/>
      <c r="E9"/>
      <c r="H9" s="15" t="s">
        <v>12</v>
      </c>
      <c r="I9" s="16"/>
      <c r="J9" s="17"/>
    </row>
    <row r="10" spans="1:15" ht="15.75" hidden="1" customHeight="1" x14ac:dyDescent="0.2">
      <c r="A10" s="3"/>
      <c r="B10" s="27"/>
      <c r="C10" s="21"/>
      <c r="D10" s="22"/>
      <c r="E10" s="28"/>
      <c r="F10" s="23"/>
      <c r="G10" s="29"/>
      <c r="H10" s="29"/>
      <c r="I10" s="30"/>
      <c r="J10" s="25"/>
    </row>
    <row r="11" spans="1:15" ht="24" customHeight="1" x14ac:dyDescent="0.2">
      <c r="A11" s="3"/>
      <c r="B11" s="14" t="s">
        <v>14</v>
      </c>
      <c r="C11"/>
      <c r="D11" s="202"/>
      <c r="E11" s="202"/>
      <c r="F11" s="202"/>
      <c r="G11" s="202"/>
      <c r="H11" s="15" t="s">
        <v>11</v>
      </c>
      <c r="I11" s="31"/>
      <c r="J11" s="17"/>
    </row>
    <row r="12" spans="1:15" ht="15.75" customHeight="1" x14ac:dyDescent="0.2">
      <c r="A12" s="3"/>
      <c r="B12" s="18"/>
      <c r="C12" s="19"/>
      <c r="D12" s="203"/>
      <c r="E12" s="203"/>
      <c r="F12" s="203"/>
      <c r="G12" s="203"/>
      <c r="H12" s="15" t="s">
        <v>12</v>
      </c>
      <c r="I12" s="31"/>
      <c r="J12" s="17"/>
    </row>
    <row r="13" spans="1:15" ht="15.75" customHeight="1" x14ac:dyDescent="0.2">
      <c r="A13" s="3"/>
      <c r="B13" s="20"/>
      <c r="C13" s="21"/>
      <c r="D13" s="32"/>
      <c r="E13" s="204"/>
      <c r="F13" s="204"/>
      <c r="G13" s="204"/>
      <c r="H13" s="33"/>
      <c r="I13" s="24"/>
      <c r="J13" s="25"/>
    </row>
    <row r="14" spans="1:15" ht="24" customHeight="1" x14ac:dyDescent="0.2">
      <c r="A14" s="3"/>
      <c r="B14" s="34" t="s">
        <v>15</v>
      </c>
      <c r="C14" s="35"/>
      <c r="D14" s="36"/>
      <c r="E14" s="37"/>
      <c r="F14" s="38"/>
      <c r="G14" s="38"/>
      <c r="H14" s="39"/>
      <c r="I14" s="38"/>
      <c r="J14" s="40"/>
    </row>
    <row r="15" spans="1:15" ht="32.25" customHeight="1" x14ac:dyDescent="0.2">
      <c r="A15" s="3"/>
      <c r="B15" s="27" t="s">
        <v>16</v>
      </c>
      <c r="C15" s="41"/>
      <c r="D15" s="42"/>
      <c r="E15" s="197"/>
      <c r="F15" s="197"/>
      <c r="G15" s="198"/>
      <c r="H15" s="198"/>
      <c r="I15" s="199" t="s">
        <v>17</v>
      </c>
      <c r="J15" s="199"/>
    </row>
    <row r="16" spans="1:15" ht="23.25" customHeight="1" x14ac:dyDescent="0.2">
      <c r="A16" s="43" t="s">
        <v>18</v>
      </c>
      <c r="B16" s="44" t="s">
        <v>18</v>
      </c>
      <c r="C16" s="45"/>
      <c r="D16" s="46"/>
      <c r="E16" s="195"/>
      <c r="F16" s="195"/>
      <c r="G16" s="195"/>
      <c r="H16" s="195"/>
      <c r="I16" s="196">
        <f>SUMIF(F49:F50,A16,I49:I50)+SUMIF(F49:F50,"PSU",I49:I50)</f>
        <v>0</v>
      </c>
      <c r="J16" s="196"/>
    </row>
    <row r="17" spans="1:10" ht="23.25" customHeight="1" x14ac:dyDescent="0.2">
      <c r="A17" s="43" t="s">
        <v>19</v>
      </c>
      <c r="B17" s="44" t="s">
        <v>19</v>
      </c>
      <c r="C17" s="45"/>
      <c r="D17" s="46"/>
      <c r="E17" s="195"/>
      <c r="F17" s="195"/>
      <c r="G17" s="195"/>
      <c r="H17" s="195"/>
      <c r="I17" s="196">
        <f>SUMIF(F49:F50,A17,I49:I50)</f>
        <v>0</v>
      </c>
      <c r="J17" s="196"/>
    </row>
    <row r="18" spans="1:10" ht="23.25" customHeight="1" x14ac:dyDescent="0.2">
      <c r="A18" s="43" t="s">
        <v>20</v>
      </c>
      <c r="B18" s="44" t="s">
        <v>20</v>
      </c>
      <c r="C18" s="45"/>
      <c r="D18" s="46"/>
      <c r="E18" s="195"/>
      <c r="F18" s="195"/>
      <c r="G18" s="195"/>
      <c r="H18" s="195"/>
      <c r="I18" s="196">
        <f>SUMIF(F49:F50,A18,I49:I50)</f>
        <v>0</v>
      </c>
      <c r="J18" s="196"/>
    </row>
    <row r="19" spans="1:10" ht="23.25" customHeight="1" x14ac:dyDescent="0.2">
      <c r="A19" s="43" t="s">
        <v>21</v>
      </c>
      <c r="B19" s="44" t="s">
        <v>22</v>
      </c>
      <c r="C19" s="45"/>
      <c r="D19" s="46"/>
      <c r="E19" s="195"/>
      <c r="F19" s="195"/>
      <c r="G19" s="195"/>
      <c r="H19" s="195"/>
      <c r="I19" s="196">
        <f>SUMIF(F49:F50,A19,I49:I50)</f>
        <v>0</v>
      </c>
      <c r="J19" s="196"/>
    </row>
    <row r="20" spans="1:10" ht="23.25" customHeight="1" x14ac:dyDescent="0.2">
      <c r="A20" s="43" t="s">
        <v>23</v>
      </c>
      <c r="B20" s="44" t="s">
        <v>24</v>
      </c>
      <c r="C20" s="45"/>
      <c r="D20" s="46"/>
      <c r="E20" s="195"/>
      <c r="F20" s="195"/>
      <c r="G20" s="195"/>
      <c r="H20" s="195"/>
      <c r="I20" s="196">
        <f>SUMIF(F49:F50,A20,I49:I50)</f>
        <v>0</v>
      </c>
      <c r="J20" s="196"/>
    </row>
    <row r="21" spans="1:10" ht="23.25" customHeight="1" x14ac:dyDescent="0.2">
      <c r="A21" s="3"/>
      <c r="B21" s="47" t="s">
        <v>17</v>
      </c>
      <c r="C21" s="48"/>
      <c r="D21" s="49"/>
      <c r="E21" s="192"/>
      <c r="F21" s="192"/>
      <c r="G21" s="192"/>
      <c r="H21" s="192"/>
      <c r="I21" s="193">
        <f>SUM(I16:J20)</f>
        <v>0</v>
      </c>
      <c r="J21" s="193"/>
    </row>
    <row r="22" spans="1:10" ht="33" customHeight="1" x14ac:dyDescent="0.2">
      <c r="A22" s="3"/>
      <c r="B22" s="50" t="s">
        <v>25</v>
      </c>
      <c r="C22" s="45"/>
      <c r="D22" s="46"/>
      <c r="E22" s="51"/>
      <c r="F22" s="52"/>
      <c r="G22" s="53"/>
      <c r="H22" s="53"/>
      <c r="I22" s="53"/>
      <c r="J22" s="54"/>
    </row>
    <row r="23" spans="1:10" ht="23.25" customHeight="1" x14ac:dyDescent="0.2">
      <c r="A23" s="3">
        <f>ZakladDPHSni*SazbaDPH1/100</f>
        <v>0</v>
      </c>
      <c r="B23" s="44" t="s">
        <v>26</v>
      </c>
      <c r="C23" s="45"/>
      <c r="D23" s="46"/>
      <c r="E23" s="55">
        <v>15</v>
      </c>
      <c r="F23" s="52" t="s">
        <v>27</v>
      </c>
      <c r="G23" s="188">
        <f>ZakladDPHSniVypocet</f>
        <v>0</v>
      </c>
      <c r="H23" s="188"/>
      <c r="I23" s="188"/>
      <c r="J23" s="54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44" t="s">
        <v>28</v>
      </c>
      <c r="C24" s="45"/>
      <c r="D24" s="46"/>
      <c r="E24" s="55">
        <f>SazbaDPH1</f>
        <v>15</v>
      </c>
      <c r="F24" s="52" t="s">
        <v>27</v>
      </c>
      <c r="G24" s="194">
        <f>A23</f>
        <v>0</v>
      </c>
      <c r="H24" s="194"/>
      <c r="I24" s="194"/>
      <c r="J24" s="54" t="str">
        <f t="shared" si="0"/>
        <v>CZK</v>
      </c>
    </row>
    <row r="25" spans="1:10" ht="23.25" customHeight="1" x14ac:dyDescent="0.2">
      <c r="A25" s="3">
        <f>ZakladDPHZakl*SazbaDPH2/100</f>
        <v>0</v>
      </c>
      <c r="B25" s="44" t="s">
        <v>29</v>
      </c>
      <c r="C25" s="45"/>
      <c r="D25" s="46"/>
      <c r="E25" s="55">
        <v>21</v>
      </c>
      <c r="F25" s="52" t="s">
        <v>27</v>
      </c>
      <c r="G25" s="188">
        <f>ZakladDPHZaklVypocet</f>
        <v>0</v>
      </c>
      <c r="H25" s="188"/>
      <c r="I25" s="188"/>
      <c r="J25" s="54" t="str">
        <f t="shared" si="0"/>
        <v>CZK</v>
      </c>
    </row>
    <row r="26" spans="1:10" ht="23.25" customHeight="1" x14ac:dyDescent="0.2">
      <c r="A26" s="3">
        <f>(A25-INT(A25))*100</f>
        <v>0</v>
      </c>
      <c r="B26" s="56" t="s">
        <v>30</v>
      </c>
      <c r="C26" s="57"/>
      <c r="D26" s="42"/>
      <c r="E26" s="58">
        <f>SazbaDPH2</f>
        <v>21</v>
      </c>
      <c r="F26" s="59" t="s">
        <v>27</v>
      </c>
      <c r="G26" s="189">
        <f>A25</f>
        <v>0</v>
      </c>
      <c r="H26" s="189"/>
      <c r="I26" s="189"/>
      <c r="J26" s="60" t="str">
        <f t="shared" si="0"/>
        <v>CZK</v>
      </c>
    </row>
    <row r="27" spans="1:10" ht="23.25" customHeight="1" x14ac:dyDescent="0.2">
      <c r="A27" s="3">
        <f>ZakladDPHSni+DPHSni+ZakladDPHZakl+DPHZakl</f>
        <v>0</v>
      </c>
      <c r="B27" s="14" t="s">
        <v>31</v>
      </c>
      <c r="C27" s="61"/>
      <c r="D27" s="62"/>
      <c r="E27" s="61"/>
      <c r="F27" s="63"/>
      <c r="G27" s="190">
        <f>CenaCelkem-(ZakladDPHSni+DPHSni+ZakladDPHZakl+DPHZakl)</f>
        <v>0</v>
      </c>
      <c r="H27" s="190"/>
      <c r="I27" s="190"/>
      <c r="J27" s="64" t="str">
        <f t="shared" si="0"/>
        <v>CZK</v>
      </c>
    </row>
    <row r="28" spans="1:10" ht="27.75" hidden="1" customHeight="1" x14ac:dyDescent="0.2">
      <c r="A28" s="3"/>
      <c r="B28" s="65" t="s">
        <v>32</v>
      </c>
      <c r="C28" s="66"/>
      <c r="D28" s="66"/>
      <c r="E28" s="67"/>
      <c r="F28" s="68"/>
      <c r="G28" s="191">
        <f>ZakladDPHSniVypocet+ZakladDPHZaklVypocet</f>
        <v>0</v>
      </c>
      <c r="H28" s="191"/>
      <c r="I28" s="191"/>
      <c r="J28" s="69" t="str">
        <f t="shared" si="0"/>
        <v>CZK</v>
      </c>
    </row>
    <row r="29" spans="1:10" ht="27.75" customHeight="1" x14ac:dyDescent="0.2">
      <c r="A29" s="3">
        <f>(A27-INT(A27))*100</f>
        <v>0</v>
      </c>
      <c r="B29" s="65" t="s">
        <v>33</v>
      </c>
      <c r="C29" s="70"/>
      <c r="D29" s="70"/>
      <c r="E29" s="70"/>
      <c r="F29" s="71"/>
      <c r="G29" s="191">
        <f>A27</f>
        <v>0</v>
      </c>
      <c r="H29" s="191"/>
      <c r="I29" s="191"/>
      <c r="J29" s="72" t="s">
        <v>34</v>
      </c>
    </row>
    <row r="30" spans="1:10" ht="12.75" customHeight="1" x14ac:dyDescent="0.2">
      <c r="A30" s="3"/>
      <c r="B30" s="3"/>
      <c r="C30"/>
      <c r="D30"/>
      <c r="E30"/>
      <c r="J30" s="73"/>
    </row>
    <row r="31" spans="1:10" ht="30" customHeight="1" x14ac:dyDescent="0.2">
      <c r="A31" s="3"/>
      <c r="B31" s="3"/>
      <c r="C31"/>
      <c r="D31"/>
      <c r="E31"/>
      <c r="J31" s="73"/>
    </row>
    <row r="32" spans="1:10" ht="18.75" customHeight="1" x14ac:dyDescent="0.2">
      <c r="A32" s="3"/>
      <c r="B32" s="74"/>
      <c r="C32" s="75" t="s">
        <v>35</v>
      </c>
      <c r="D32" s="76"/>
      <c r="E32" s="76"/>
      <c r="F32" s="77" t="s">
        <v>36</v>
      </c>
      <c r="G32" s="78"/>
      <c r="H32" s="79"/>
      <c r="I32" s="78"/>
      <c r="J32" s="73"/>
    </row>
    <row r="33" spans="1:10" ht="47.25" customHeight="1" x14ac:dyDescent="0.2">
      <c r="A33" s="3"/>
      <c r="B33" s="3"/>
      <c r="C33"/>
      <c r="D33"/>
      <c r="E33"/>
      <c r="J33" s="73"/>
    </row>
    <row r="34" spans="1:10" s="82" customFormat="1" ht="18.75" customHeight="1" x14ac:dyDescent="0.2">
      <c r="A34" s="80"/>
      <c r="B34" s="80"/>
      <c r="C34" s="81"/>
      <c r="D34" s="184"/>
      <c r="E34" s="184"/>
      <c r="G34" s="185"/>
      <c r="H34" s="185"/>
      <c r="I34" s="185"/>
      <c r="J34" s="83"/>
    </row>
    <row r="35" spans="1:10" ht="12.75" customHeight="1" x14ac:dyDescent="0.2">
      <c r="A35" s="3"/>
      <c r="B35" s="3"/>
      <c r="C35"/>
      <c r="D35" s="186" t="s">
        <v>37</v>
      </c>
      <c r="E35" s="186"/>
      <c r="H35" s="84" t="s">
        <v>38</v>
      </c>
      <c r="J35" s="73"/>
    </row>
    <row r="36" spans="1:10" ht="13.5" customHeight="1" x14ac:dyDescent="0.2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1:10" ht="27" hidden="1" customHeight="1" x14ac:dyDescent="0.2">
      <c r="B37" s="89" t="s">
        <v>39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93" t="s">
        <v>40</v>
      </c>
      <c r="B38" s="94" t="s">
        <v>41</v>
      </c>
      <c r="C38" s="95" t="s">
        <v>42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43</v>
      </c>
      <c r="I38" s="97" t="s">
        <v>44</v>
      </c>
      <c r="J38" s="98" t="s">
        <v>27</v>
      </c>
    </row>
    <row r="39" spans="1:10" ht="25.5" hidden="1" customHeight="1" x14ac:dyDescent="0.2">
      <c r="A39" s="93">
        <v>1</v>
      </c>
      <c r="B39" s="99" t="s">
        <v>45</v>
      </c>
      <c r="C39" s="181"/>
      <c r="D39" s="181"/>
      <c r="E39" s="181"/>
      <c r="F39" s="100">
        <f>Položky!AE19</f>
        <v>0</v>
      </c>
      <c r="G39" s="101">
        <f>Položky!AF19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93">
        <v>2</v>
      </c>
      <c r="B40" s="104" t="s">
        <v>5</v>
      </c>
      <c r="C40" s="187" t="s">
        <v>6</v>
      </c>
      <c r="D40" s="187"/>
      <c r="E40" s="187"/>
      <c r="F40" s="105">
        <f>Položky!AE19</f>
        <v>0</v>
      </c>
      <c r="G40" s="106">
        <f>Položky!AF19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93">
        <v>3</v>
      </c>
      <c r="B41" s="108" t="s">
        <v>8</v>
      </c>
      <c r="C41" s="181" t="s">
        <v>9</v>
      </c>
      <c r="D41" s="181"/>
      <c r="E41" s="181"/>
      <c r="F41" s="109">
        <f>Položky!AE19</f>
        <v>0</v>
      </c>
      <c r="G41" s="102">
        <f>Položky!AF19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93"/>
      <c r="B42" s="182" t="s">
        <v>46</v>
      </c>
      <c r="C42" s="182"/>
      <c r="D42" s="182"/>
      <c r="E42" s="182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3" spans="1:10" x14ac:dyDescent="0.2">
      <c r="C43"/>
      <c r="D43"/>
      <c r="E43"/>
    </row>
    <row r="46" spans="1:10" ht="15.75" x14ac:dyDescent="0.25">
      <c r="B46" s="113" t="s">
        <v>47</v>
      </c>
      <c r="C46"/>
      <c r="D46"/>
      <c r="E46"/>
    </row>
    <row r="47" spans="1:10" x14ac:dyDescent="0.2">
      <c r="C47"/>
      <c r="D47"/>
      <c r="E47"/>
    </row>
    <row r="48" spans="1:10" ht="25.5" customHeight="1" x14ac:dyDescent="0.2">
      <c r="A48" s="114"/>
      <c r="B48" s="115" t="s">
        <v>41</v>
      </c>
      <c r="C48" s="115" t="s">
        <v>42</v>
      </c>
      <c r="D48" s="116"/>
      <c r="E48" s="116"/>
      <c r="F48" s="117" t="s">
        <v>48</v>
      </c>
      <c r="G48" s="117"/>
      <c r="H48" s="117"/>
      <c r="I48" s="117" t="s">
        <v>17</v>
      </c>
      <c r="J48" s="117" t="s">
        <v>27</v>
      </c>
    </row>
    <row r="49" spans="1:10" ht="36.75" customHeight="1" x14ac:dyDescent="0.2">
      <c r="A49" s="118"/>
      <c r="B49" s="119" t="s">
        <v>49</v>
      </c>
      <c r="C49" s="183" t="s">
        <v>9</v>
      </c>
      <c r="D49" s="183"/>
      <c r="E49" s="183"/>
      <c r="F49" s="120" t="s">
        <v>18</v>
      </c>
      <c r="G49" s="121"/>
      <c r="H49" s="121"/>
      <c r="I49" s="121">
        <f>Položky!G8</f>
        <v>0</v>
      </c>
      <c r="J49" s="122" t="str">
        <f>IF(I51=0,"",I49/I51*100)</f>
        <v/>
      </c>
    </row>
    <row r="50" spans="1:10" ht="36.75" customHeight="1" x14ac:dyDescent="0.2">
      <c r="A50" s="118"/>
      <c r="B50" s="119" t="s">
        <v>21</v>
      </c>
      <c r="C50" s="183" t="s">
        <v>22</v>
      </c>
      <c r="D50" s="183"/>
      <c r="E50" s="183"/>
      <c r="F50" s="120" t="s">
        <v>21</v>
      </c>
      <c r="G50" s="121"/>
      <c r="H50" s="121"/>
      <c r="I50" s="121">
        <f>Položky!G16</f>
        <v>0</v>
      </c>
      <c r="J50" s="122" t="str">
        <f>IF(I51=0,"",I50/I51*100)</f>
        <v/>
      </c>
    </row>
    <row r="51" spans="1:10" ht="25.5" customHeight="1" x14ac:dyDescent="0.2">
      <c r="A51" s="123"/>
      <c r="B51" s="124" t="s">
        <v>44</v>
      </c>
      <c r="C51" s="125"/>
      <c r="D51" s="126"/>
      <c r="E51" s="126"/>
      <c r="F51" s="127"/>
      <c r="G51" s="128"/>
      <c r="H51" s="128"/>
      <c r="I51" s="128">
        <f>SUM(I49:I50)</f>
        <v>0</v>
      </c>
      <c r="J51" s="129">
        <f>SUM(J49:J50)</f>
        <v>0</v>
      </c>
    </row>
  </sheetData>
  <mergeCells count="47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34:I34"/>
    <mergeCell ref="D35:E35"/>
    <mergeCell ref="C39:E39"/>
    <mergeCell ref="C40:E40"/>
    <mergeCell ref="G25:I25"/>
    <mergeCell ref="G26:I26"/>
    <mergeCell ref="G27:I27"/>
    <mergeCell ref="G28:I28"/>
    <mergeCell ref="G29:I29"/>
    <mergeCell ref="C41:E41"/>
    <mergeCell ref="B42:E42"/>
    <mergeCell ref="C49:E49"/>
    <mergeCell ref="C50:E50"/>
    <mergeCell ref="D34:E34"/>
  </mergeCells>
  <pageMargins left="0.39374999999999999" right="0.196527777777778" top="0.59027777777777801" bottom="0.39305555555555599" header="0.51180555555555496" footer="0.196527777777778"/>
  <pageSetup paperSize="0" scale="0" firstPageNumber="0" orientation="portrait" usePrinterDefaults="0" horizontalDpi="0" verticalDpi="0" copies="0"/>
  <headerFooter>
    <oddFooter>&amp;L&amp;9Zpracováno programem BUILDpower S,  © RTS, a.s.&amp;R&amp;9Stránka &amp;P z &amp;N</oddFooter>
  </headerFooter>
  <rowBreaks count="1" manualBreakCount="1">
    <brk id="36" max="16383" man="1"/>
  </row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"/>
  <sheetViews>
    <sheetView windowProtection="1" zoomScaleNormal="100"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130"/>
    <col min="2" max="2" width="14.42578125" style="130"/>
    <col min="3" max="3" width="38.28515625" style="131"/>
    <col min="4" max="4" width="4.5703125" style="130"/>
    <col min="5" max="5" width="10.5703125" style="130"/>
    <col min="6" max="6" width="9.85546875" style="130"/>
    <col min="7" max="7" width="12.7109375" style="130"/>
    <col min="8" max="1025" width="9.140625" style="130"/>
  </cols>
  <sheetData>
    <row r="1" spans="1:7" ht="15.75" x14ac:dyDescent="0.2">
      <c r="A1" s="210" t="s">
        <v>50</v>
      </c>
      <c r="B1" s="210"/>
      <c r="C1" s="210"/>
      <c r="D1" s="210"/>
      <c r="E1" s="210"/>
      <c r="F1" s="210"/>
      <c r="G1" s="210"/>
    </row>
    <row r="2" spans="1:7" ht="24.95" customHeight="1" x14ac:dyDescent="0.2">
      <c r="A2" s="132" t="s">
        <v>51</v>
      </c>
      <c r="B2" s="133"/>
      <c r="C2" s="211"/>
      <c r="D2" s="211"/>
      <c r="E2" s="211"/>
      <c r="F2" s="211"/>
      <c r="G2" s="211"/>
    </row>
    <row r="3" spans="1:7" ht="24.95" customHeight="1" x14ac:dyDescent="0.2">
      <c r="A3" s="132" t="s">
        <v>52</v>
      </c>
      <c r="B3" s="133"/>
      <c r="C3" s="211"/>
      <c r="D3" s="211"/>
      <c r="E3" s="211"/>
      <c r="F3" s="211"/>
      <c r="G3" s="211"/>
    </row>
    <row r="4" spans="1:7" ht="24.95" customHeight="1" x14ac:dyDescent="0.2">
      <c r="A4" s="132" t="s">
        <v>53</v>
      </c>
      <c r="B4" s="133"/>
      <c r="C4" s="211"/>
      <c r="D4" s="211"/>
      <c r="E4" s="211"/>
      <c r="F4" s="211"/>
      <c r="G4" s="211"/>
    </row>
  </sheetData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0" scale="0" firstPageNumber="0" orientation="portrait" usePrinterDefaults="0" horizontalDpi="0" verticalDpi="0" copies="0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29"/>
  <sheetViews>
    <sheetView windowProtection="1" tabSelected="1" zoomScaleNormal="100" workbookViewId="0">
      <pane ySplit="7" topLeftCell="A8" activePane="bottomLeft" state="frozen"/>
      <selection pane="bottomLeft" activeCell="AU49" sqref="AU49"/>
    </sheetView>
  </sheetViews>
  <sheetFormatPr defaultRowHeight="12.75" outlineLevelRow="1" x14ac:dyDescent="0.2"/>
  <cols>
    <col min="1" max="1" width="3.42578125"/>
    <col min="2" max="2" width="12.5703125" style="134"/>
    <col min="3" max="3" width="38.28515625" style="134"/>
    <col min="4" max="4" width="4.85546875"/>
    <col min="5" max="5" width="10.5703125"/>
    <col min="6" max="6" width="9.85546875"/>
    <col min="7" max="7" width="12.7109375"/>
    <col min="8" max="25" width="0" hidden="1"/>
    <col min="26" max="28" width="8.7109375"/>
    <col min="29" max="29" width="0" hidden="1"/>
    <col min="30" max="30" width="8.7109375"/>
    <col min="31" max="41" width="0" hidden="1"/>
    <col min="42" max="1025" width="8.7109375"/>
  </cols>
  <sheetData>
    <row r="1" spans="1:60" ht="29.25" customHeight="1" x14ac:dyDescent="0.25">
      <c r="A1" s="213" t="s">
        <v>50</v>
      </c>
      <c r="B1" s="213"/>
      <c r="C1" s="213"/>
      <c r="D1" s="213"/>
      <c r="E1" s="213"/>
      <c r="F1" s="213"/>
      <c r="G1" s="213"/>
      <c r="AG1" t="s">
        <v>54</v>
      </c>
    </row>
    <row r="2" spans="1:60" ht="39" customHeight="1" x14ac:dyDescent="0.2">
      <c r="A2" s="132" t="s">
        <v>51</v>
      </c>
      <c r="B2" s="133"/>
      <c r="C2" s="206" t="s">
        <v>122</v>
      </c>
      <c r="D2" s="206"/>
      <c r="E2" s="206"/>
      <c r="F2" s="206"/>
      <c r="G2" s="206"/>
      <c r="H2" s="206"/>
      <c r="AG2" t="s">
        <v>55</v>
      </c>
    </row>
    <row r="3" spans="1:60" ht="24.95" customHeight="1" x14ac:dyDescent="0.2">
      <c r="A3" s="132" t="s">
        <v>52</v>
      </c>
      <c r="B3" s="133" t="s">
        <v>5</v>
      </c>
      <c r="C3" s="214" t="s">
        <v>6</v>
      </c>
      <c r="D3" s="214"/>
      <c r="E3" s="214"/>
      <c r="F3" s="214"/>
      <c r="G3" s="214"/>
      <c r="AC3" s="134" t="s">
        <v>55</v>
      </c>
      <c r="AG3" t="s">
        <v>56</v>
      </c>
    </row>
    <row r="4" spans="1:60" ht="24.95" customHeight="1" x14ac:dyDescent="0.2">
      <c r="A4" s="135" t="s">
        <v>53</v>
      </c>
      <c r="B4" s="136" t="s">
        <v>8</v>
      </c>
      <c r="C4" s="208" t="s">
        <v>125</v>
      </c>
      <c r="D4" s="208"/>
      <c r="E4" s="208"/>
      <c r="F4" s="208"/>
      <c r="G4" s="208"/>
      <c r="H4" s="208"/>
      <c r="AG4" t="s">
        <v>57</v>
      </c>
    </row>
    <row r="5" spans="1:60" x14ac:dyDescent="0.2">
      <c r="B5"/>
      <c r="C5"/>
      <c r="D5" s="84"/>
    </row>
    <row r="6" spans="1:60" ht="38.25" x14ac:dyDescent="0.2">
      <c r="A6" s="137" t="s">
        <v>58</v>
      </c>
      <c r="B6" s="138" t="s">
        <v>59</v>
      </c>
      <c r="C6" s="138" t="s">
        <v>60</v>
      </c>
      <c r="D6" s="139" t="s">
        <v>61</v>
      </c>
      <c r="E6" s="137" t="s">
        <v>62</v>
      </c>
      <c r="F6" s="140" t="s">
        <v>63</v>
      </c>
      <c r="G6" s="137" t="s">
        <v>17</v>
      </c>
      <c r="H6" s="141" t="s">
        <v>64</v>
      </c>
      <c r="I6" s="141" t="s">
        <v>65</v>
      </c>
      <c r="J6" s="141" t="s">
        <v>66</v>
      </c>
      <c r="K6" s="141" t="s">
        <v>67</v>
      </c>
      <c r="L6" s="141" t="s">
        <v>68</v>
      </c>
      <c r="M6" s="141" t="s">
        <v>69</v>
      </c>
      <c r="N6" s="141" t="s">
        <v>70</v>
      </c>
      <c r="O6" s="141" t="s">
        <v>71</v>
      </c>
      <c r="P6" s="141" t="s">
        <v>72</v>
      </c>
      <c r="Q6" s="141" t="s">
        <v>73</v>
      </c>
      <c r="R6" s="141" t="s">
        <v>74</v>
      </c>
      <c r="S6" s="141" t="s">
        <v>75</v>
      </c>
      <c r="T6" s="141" t="s">
        <v>76</v>
      </c>
      <c r="U6" s="141" t="s">
        <v>77</v>
      </c>
      <c r="V6" s="141" t="s">
        <v>78</v>
      </c>
      <c r="W6" s="141" t="s">
        <v>79</v>
      </c>
      <c r="X6" s="141" t="s">
        <v>80</v>
      </c>
      <c r="Y6" s="141" t="s">
        <v>81</v>
      </c>
    </row>
    <row r="7" spans="1:60" hidden="1" x14ac:dyDescent="0.2">
      <c r="A7" s="130"/>
      <c r="B7" s="142"/>
      <c r="C7" s="142"/>
      <c r="D7" s="143"/>
      <c r="E7" s="144"/>
      <c r="F7" s="145"/>
      <c r="G7" s="145"/>
      <c r="H7" s="145"/>
      <c r="I7" s="145"/>
      <c r="J7" s="145"/>
      <c r="K7" s="145"/>
      <c r="L7" s="145"/>
      <c r="M7" s="145"/>
      <c r="N7" s="144"/>
      <c r="O7" s="144"/>
      <c r="P7" s="144"/>
      <c r="Q7" s="144"/>
      <c r="R7" s="145"/>
      <c r="S7" s="145"/>
      <c r="T7" s="145"/>
      <c r="U7" s="145"/>
      <c r="V7" s="145"/>
      <c r="W7" s="145"/>
      <c r="X7" s="145"/>
      <c r="Y7" s="145"/>
    </row>
    <row r="8" spans="1:60" x14ac:dyDescent="0.2">
      <c r="A8" s="146" t="s">
        <v>82</v>
      </c>
      <c r="B8" s="147" t="s">
        <v>49</v>
      </c>
      <c r="C8" s="148" t="s">
        <v>9</v>
      </c>
      <c r="D8" s="149"/>
      <c r="E8" s="150"/>
      <c r="F8" s="151"/>
      <c r="G8" s="152">
        <f>SUMIF(AG9:AG15,"&lt;&gt;NOR",G9:G15)</f>
        <v>0</v>
      </c>
      <c r="H8" s="153"/>
      <c r="I8" s="153">
        <f>SUM(I9:I15)</f>
        <v>105833</v>
      </c>
      <c r="J8" s="153"/>
      <c r="K8" s="153">
        <f>SUM(K9:K15)</f>
        <v>36264</v>
      </c>
      <c r="L8" s="153"/>
      <c r="M8" s="153">
        <f>SUM(M9:M15)</f>
        <v>0</v>
      </c>
      <c r="N8" s="154"/>
      <c r="O8" s="154">
        <f>SUM(O9:O15)</f>
        <v>0</v>
      </c>
      <c r="P8" s="154"/>
      <c r="Q8" s="154">
        <f>SUM(Q9:Q15)</f>
        <v>0</v>
      </c>
      <c r="R8" s="153"/>
      <c r="S8" s="153"/>
      <c r="T8" s="153"/>
      <c r="U8" s="153"/>
      <c r="V8" s="153">
        <f>SUM(V9:V15)</f>
        <v>0</v>
      </c>
      <c r="W8" s="153"/>
      <c r="X8" s="153"/>
      <c r="Y8" s="153"/>
      <c r="AG8" t="s">
        <v>83</v>
      </c>
    </row>
    <row r="9" spans="1:60" outlineLevel="1" x14ac:dyDescent="0.2">
      <c r="A9" s="155">
        <v>1</v>
      </c>
      <c r="B9" s="156" t="s">
        <v>84</v>
      </c>
      <c r="C9" s="157" t="s">
        <v>85</v>
      </c>
      <c r="D9" s="158" t="s">
        <v>86</v>
      </c>
      <c r="E9" s="159">
        <v>12</v>
      </c>
      <c r="F9" s="160"/>
      <c r="G9" s="161">
        <f t="shared" ref="G9:G15" si="0">ROUND(E9*F9,2)</f>
        <v>0</v>
      </c>
      <c r="H9" s="162">
        <v>2991</v>
      </c>
      <c r="I9" s="163">
        <f t="shared" ref="I9:I15" si="1">ROUND(E9*H9,2)</f>
        <v>35892</v>
      </c>
      <c r="J9" s="162">
        <v>0</v>
      </c>
      <c r="K9" s="163">
        <f t="shared" ref="K9:K15" si="2">ROUND(E9*J9,2)</f>
        <v>0</v>
      </c>
      <c r="L9" s="163">
        <v>21</v>
      </c>
      <c r="M9" s="163">
        <f t="shared" ref="M9:M15" si="3">G9*(1+L9/100)</f>
        <v>0</v>
      </c>
      <c r="N9" s="164">
        <v>0</v>
      </c>
      <c r="O9" s="164">
        <f t="shared" ref="O9:O15" si="4">ROUND(E9*N9,2)</f>
        <v>0</v>
      </c>
      <c r="P9" s="164">
        <v>0</v>
      </c>
      <c r="Q9" s="164">
        <f t="shared" ref="Q9:Q15" si="5">ROUND(E9*P9,2)</f>
        <v>0</v>
      </c>
      <c r="R9" s="163"/>
      <c r="S9" s="163" t="s">
        <v>87</v>
      </c>
      <c r="T9" s="163" t="s">
        <v>88</v>
      </c>
      <c r="U9" s="163">
        <v>0</v>
      </c>
      <c r="V9" s="163">
        <f t="shared" ref="V9:V15" si="6">ROUND(E9*U9,2)</f>
        <v>0</v>
      </c>
      <c r="W9" s="163"/>
      <c r="X9" s="163" t="s">
        <v>89</v>
      </c>
      <c r="Y9" s="163" t="s">
        <v>90</v>
      </c>
      <c r="Z9" s="165"/>
      <c r="AA9" s="165"/>
      <c r="AB9" s="165"/>
      <c r="AC9" s="165"/>
      <c r="AD9" s="165"/>
      <c r="AE9" s="165"/>
      <c r="AF9" s="165"/>
      <c r="AG9" s="165" t="s">
        <v>91</v>
      </c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155">
        <v>2</v>
      </c>
      <c r="B10" s="156" t="s">
        <v>8</v>
      </c>
      <c r="C10" s="157" t="s">
        <v>92</v>
      </c>
      <c r="D10" s="158" t="s">
        <v>86</v>
      </c>
      <c r="E10" s="159">
        <v>4</v>
      </c>
      <c r="F10" s="160"/>
      <c r="G10" s="161">
        <f t="shared" si="0"/>
        <v>0</v>
      </c>
      <c r="H10" s="162">
        <v>1747</v>
      </c>
      <c r="I10" s="163">
        <f t="shared" si="1"/>
        <v>6988</v>
      </c>
      <c r="J10" s="162">
        <v>0</v>
      </c>
      <c r="K10" s="163">
        <f t="shared" si="2"/>
        <v>0</v>
      </c>
      <c r="L10" s="163">
        <v>21</v>
      </c>
      <c r="M10" s="163">
        <f t="shared" si="3"/>
        <v>0</v>
      </c>
      <c r="N10" s="164">
        <v>0</v>
      </c>
      <c r="O10" s="164">
        <f t="shared" si="4"/>
        <v>0</v>
      </c>
      <c r="P10" s="164">
        <v>0</v>
      </c>
      <c r="Q10" s="164">
        <f t="shared" si="5"/>
        <v>0</v>
      </c>
      <c r="R10" s="163"/>
      <c r="S10" s="163" t="s">
        <v>87</v>
      </c>
      <c r="T10" s="163" t="s">
        <v>88</v>
      </c>
      <c r="U10" s="163">
        <v>0</v>
      </c>
      <c r="V10" s="163">
        <f t="shared" si="6"/>
        <v>0</v>
      </c>
      <c r="W10" s="163"/>
      <c r="X10" s="163" t="s">
        <v>89</v>
      </c>
      <c r="Y10" s="163" t="s">
        <v>90</v>
      </c>
      <c r="Z10" s="165"/>
      <c r="AA10" s="165"/>
      <c r="AB10" s="165"/>
      <c r="AC10" s="165"/>
      <c r="AD10" s="165"/>
      <c r="AE10" s="165"/>
      <c r="AF10" s="165"/>
      <c r="AG10" s="165" t="s">
        <v>91</v>
      </c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155">
        <v>3</v>
      </c>
      <c r="B11" s="156" t="s">
        <v>93</v>
      </c>
      <c r="C11" s="157" t="s">
        <v>94</v>
      </c>
      <c r="D11" s="158" t="s">
        <v>95</v>
      </c>
      <c r="E11" s="159">
        <v>120</v>
      </c>
      <c r="F11" s="160"/>
      <c r="G11" s="161">
        <f t="shared" si="0"/>
        <v>0</v>
      </c>
      <c r="H11" s="162">
        <v>180</v>
      </c>
      <c r="I11" s="163">
        <f t="shared" si="1"/>
        <v>21600</v>
      </c>
      <c r="J11" s="162">
        <v>0</v>
      </c>
      <c r="K11" s="163">
        <f t="shared" si="2"/>
        <v>0</v>
      </c>
      <c r="L11" s="163">
        <v>21</v>
      </c>
      <c r="M11" s="163">
        <f t="shared" si="3"/>
        <v>0</v>
      </c>
      <c r="N11" s="164">
        <v>0</v>
      </c>
      <c r="O11" s="164">
        <f t="shared" si="4"/>
        <v>0</v>
      </c>
      <c r="P11" s="164">
        <v>0</v>
      </c>
      <c r="Q11" s="164">
        <f t="shared" si="5"/>
        <v>0</v>
      </c>
      <c r="R11" s="163"/>
      <c r="S11" s="163" t="s">
        <v>87</v>
      </c>
      <c r="T11" s="163" t="s">
        <v>88</v>
      </c>
      <c r="U11" s="163">
        <v>0</v>
      </c>
      <c r="V11" s="163">
        <f t="shared" si="6"/>
        <v>0</v>
      </c>
      <c r="W11" s="163"/>
      <c r="X11" s="163" t="s">
        <v>96</v>
      </c>
      <c r="Y11" s="163" t="s">
        <v>90</v>
      </c>
      <c r="Z11" s="165"/>
      <c r="AA11" s="165"/>
      <c r="AB11" s="165"/>
      <c r="AC11" s="165"/>
      <c r="AD11" s="165"/>
      <c r="AE11" s="165"/>
      <c r="AF11" s="165"/>
      <c r="AG11" s="165" t="s">
        <v>97</v>
      </c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155">
        <v>4</v>
      </c>
      <c r="B12" s="156" t="s">
        <v>98</v>
      </c>
      <c r="C12" s="157" t="s">
        <v>99</v>
      </c>
      <c r="D12" s="158" t="s">
        <v>86</v>
      </c>
      <c r="E12" s="159">
        <v>12</v>
      </c>
      <c r="F12" s="160"/>
      <c r="G12" s="161">
        <f t="shared" si="0"/>
        <v>0</v>
      </c>
      <c r="H12" s="162">
        <v>0</v>
      </c>
      <c r="I12" s="163">
        <f t="shared" si="1"/>
        <v>0</v>
      </c>
      <c r="J12" s="162">
        <v>2386</v>
      </c>
      <c r="K12" s="163">
        <f t="shared" si="2"/>
        <v>28632</v>
      </c>
      <c r="L12" s="163">
        <v>21</v>
      </c>
      <c r="M12" s="163">
        <f t="shared" si="3"/>
        <v>0</v>
      </c>
      <c r="N12" s="164">
        <v>0</v>
      </c>
      <c r="O12" s="164">
        <f t="shared" si="4"/>
        <v>0</v>
      </c>
      <c r="P12" s="164">
        <v>0</v>
      </c>
      <c r="Q12" s="164">
        <f t="shared" si="5"/>
        <v>0</v>
      </c>
      <c r="R12" s="163"/>
      <c r="S12" s="163" t="s">
        <v>87</v>
      </c>
      <c r="T12" s="163" t="s">
        <v>88</v>
      </c>
      <c r="U12" s="163">
        <v>0</v>
      </c>
      <c r="V12" s="163">
        <f t="shared" si="6"/>
        <v>0</v>
      </c>
      <c r="W12" s="163"/>
      <c r="X12" s="163" t="s">
        <v>100</v>
      </c>
      <c r="Y12" s="163" t="s">
        <v>90</v>
      </c>
      <c r="Z12" s="165"/>
      <c r="AA12" s="165"/>
      <c r="AB12" s="165"/>
      <c r="AC12" s="165"/>
      <c r="AD12" s="165"/>
      <c r="AE12" s="165"/>
      <c r="AF12" s="165"/>
      <c r="AG12" s="165" t="s">
        <v>101</v>
      </c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55">
        <v>5</v>
      </c>
      <c r="B13" s="156" t="s">
        <v>102</v>
      </c>
      <c r="C13" s="157" t="s">
        <v>103</v>
      </c>
      <c r="D13" s="158" t="s">
        <v>86</v>
      </c>
      <c r="E13" s="159">
        <v>12</v>
      </c>
      <c r="F13" s="160"/>
      <c r="G13" s="161">
        <f t="shared" si="0"/>
        <v>0</v>
      </c>
      <c r="H13" s="162">
        <v>0</v>
      </c>
      <c r="I13" s="163">
        <f t="shared" si="1"/>
        <v>0</v>
      </c>
      <c r="J13" s="162">
        <v>477</v>
      </c>
      <c r="K13" s="163">
        <f t="shared" si="2"/>
        <v>5724</v>
      </c>
      <c r="L13" s="163">
        <v>21</v>
      </c>
      <c r="M13" s="163">
        <f t="shared" si="3"/>
        <v>0</v>
      </c>
      <c r="N13" s="164">
        <v>0</v>
      </c>
      <c r="O13" s="164">
        <f t="shared" si="4"/>
        <v>0</v>
      </c>
      <c r="P13" s="164">
        <v>0</v>
      </c>
      <c r="Q13" s="164">
        <f t="shared" si="5"/>
        <v>0</v>
      </c>
      <c r="R13" s="163"/>
      <c r="S13" s="163" t="s">
        <v>87</v>
      </c>
      <c r="T13" s="163" t="s">
        <v>88</v>
      </c>
      <c r="U13" s="163">
        <v>0</v>
      </c>
      <c r="V13" s="163">
        <f t="shared" si="6"/>
        <v>0</v>
      </c>
      <c r="W13" s="163"/>
      <c r="X13" s="163" t="s">
        <v>100</v>
      </c>
      <c r="Y13" s="163" t="s">
        <v>90</v>
      </c>
      <c r="Z13" s="165"/>
      <c r="AA13" s="165"/>
      <c r="AB13" s="165"/>
      <c r="AC13" s="165"/>
      <c r="AD13" s="165"/>
      <c r="AE13" s="165"/>
      <c r="AF13" s="165"/>
      <c r="AG13" s="165" t="s">
        <v>101</v>
      </c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55">
        <v>6</v>
      </c>
      <c r="B14" s="156" t="s">
        <v>104</v>
      </c>
      <c r="C14" s="157" t="s">
        <v>105</v>
      </c>
      <c r="D14" s="158" t="s">
        <v>86</v>
      </c>
      <c r="E14" s="159">
        <v>4</v>
      </c>
      <c r="F14" s="160"/>
      <c r="G14" s="161">
        <f t="shared" si="0"/>
        <v>0</v>
      </c>
      <c r="H14" s="162">
        <v>0</v>
      </c>
      <c r="I14" s="163">
        <f t="shared" si="1"/>
        <v>0</v>
      </c>
      <c r="J14" s="162">
        <v>477</v>
      </c>
      <c r="K14" s="163">
        <f t="shared" si="2"/>
        <v>1908</v>
      </c>
      <c r="L14" s="163">
        <v>21</v>
      </c>
      <c r="M14" s="163">
        <f t="shared" si="3"/>
        <v>0</v>
      </c>
      <c r="N14" s="164">
        <v>0</v>
      </c>
      <c r="O14" s="164">
        <f t="shared" si="4"/>
        <v>0</v>
      </c>
      <c r="P14" s="164">
        <v>0</v>
      </c>
      <c r="Q14" s="164">
        <f t="shared" si="5"/>
        <v>0</v>
      </c>
      <c r="R14" s="163"/>
      <c r="S14" s="163" t="s">
        <v>87</v>
      </c>
      <c r="T14" s="163" t="s">
        <v>88</v>
      </c>
      <c r="U14" s="163">
        <v>0</v>
      </c>
      <c r="V14" s="163">
        <f t="shared" si="6"/>
        <v>0</v>
      </c>
      <c r="W14" s="163"/>
      <c r="X14" s="163" t="s">
        <v>100</v>
      </c>
      <c r="Y14" s="163" t="s">
        <v>90</v>
      </c>
      <c r="Z14" s="165"/>
      <c r="AA14" s="165"/>
      <c r="AB14" s="165"/>
      <c r="AC14" s="165"/>
      <c r="AD14" s="165"/>
      <c r="AE14" s="165"/>
      <c r="AF14" s="165"/>
      <c r="AG14" s="165" t="s">
        <v>101</v>
      </c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155">
        <v>7</v>
      </c>
      <c r="B15" s="156" t="s">
        <v>106</v>
      </c>
      <c r="C15" s="157" t="s">
        <v>107</v>
      </c>
      <c r="D15" s="158" t="s">
        <v>108</v>
      </c>
      <c r="E15" s="159">
        <v>1</v>
      </c>
      <c r="F15" s="160"/>
      <c r="G15" s="161">
        <f t="shared" si="0"/>
        <v>0</v>
      </c>
      <c r="H15" s="162">
        <v>41353</v>
      </c>
      <c r="I15" s="163">
        <f t="shared" si="1"/>
        <v>41353</v>
      </c>
      <c r="J15" s="162">
        <v>0</v>
      </c>
      <c r="K15" s="163">
        <f t="shared" si="2"/>
        <v>0</v>
      </c>
      <c r="L15" s="163">
        <v>21</v>
      </c>
      <c r="M15" s="163">
        <f t="shared" si="3"/>
        <v>0</v>
      </c>
      <c r="N15" s="164">
        <v>0</v>
      </c>
      <c r="O15" s="164">
        <f t="shared" si="4"/>
        <v>0</v>
      </c>
      <c r="P15" s="164">
        <v>0</v>
      </c>
      <c r="Q15" s="164">
        <f t="shared" si="5"/>
        <v>0</v>
      </c>
      <c r="R15" s="163"/>
      <c r="S15" s="163" t="s">
        <v>87</v>
      </c>
      <c r="T15" s="163" t="s">
        <v>88</v>
      </c>
      <c r="U15" s="163">
        <v>0</v>
      </c>
      <c r="V15" s="163">
        <f t="shared" si="6"/>
        <v>0</v>
      </c>
      <c r="W15" s="163"/>
      <c r="X15" s="163" t="s">
        <v>100</v>
      </c>
      <c r="Y15" s="163" t="s">
        <v>90</v>
      </c>
      <c r="Z15" s="165"/>
      <c r="AA15" s="165"/>
      <c r="AB15" s="165"/>
      <c r="AC15" s="165"/>
      <c r="AD15" s="165"/>
      <c r="AE15" s="165"/>
      <c r="AF15" s="165"/>
      <c r="AG15" s="165" t="s">
        <v>109</v>
      </c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x14ac:dyDescent="0.2">
      <c r="A16" s="146" t="s">
        <v>82</v>
      </c>
      <c r="B16" s="147" t="s">
        <v>21</v>
      </c>
      <c r="C16" s="148" t="s">
        <v>22</v>
      </c>
      <c r="D16" s="149"/>
      <c r="E16" s="150"/>
      <c r="F16" s="151"/>
      <c r="G16" s="152">
        <f>SUMIF(AG17:AG17,"&lt;&gt;NOR",G17:G17)</f>
        <v>0</v>
      </c>
      <c r="H16" s="153"/>
      <c r="I16" s="153">
        <f>SUM(I17:I17)</f>
        <v>0</v>
      </c>
      <c r="J16" s="153"/>
      <c r="K16" s="153">
        <f>SUM(K17:K17)</f>
        <v>55000</v>
      </c>
      <c r="L16" s="153"/>
      <c r="M16" s="153">
        <f>SUM(M17:M17)</f>
        <v>0</v>
      </c>
      <c r="N16" s="154"/>
      <c r="O16" s="154">
        <f>SUM(O17:O17)</f>
        <v>0</v>
      </c>
      <c r="P16" s="154"/>
      <c r="Q16" s="154">
        <f>SUM(Q17:Q17)</f>
        <v>0</v>
      </c>
      <c r="R16" s="153"/>
      <c r="S16" s="153"/>
      <c r="T16" s="153"/>
      <c r="U16" s="153"/>
      <c r="V16" s="153">
        <f>SUM(V17:V17)</f>
        <v>0</v>
      </c>
      <c r="W16" s="153"/>
      <c r="X16" s="153"/>
      <c r="Y16" s="153"/>
      <c r="AG16" t="s">
        <v>83</v>
      </c>
    </row>
    <row r="17" spans="1:60" outlineLevel="1" x14ac:dyDescent="0.2">
      <c r="A17" s="166">
        <v>8</v>
      </c>
      <c r="B17" s="167" t="s">
        <v>110</v>
      </c>
      <c r="C17" s="168" t="s">
        <v>111</v>
      </c>
      <c r="D17" s="169" t="s">
        <v>112</v>
      </c>
      <c r="E17" s="170">
        <v>1</v>
      </c>
      <c r="F17" s="171"/>
      <c r="G17" s="172">
        <f>ROUND(E17*F17,2)</f>
        <v>0</v>
      </c>
      <c r="H17" s="162">
        <v>0</v>
      </c>
      <c r="I17" s="163">
        <f>ROUND(E17*H17,2)</f>
        <v>0</v>
      </c>
      <c r="J17" s="162">
        <v>55000</v>
      </c>
      <c r="K17" s="163">
        <f>ROUND(E17*J17,2)</f>
        <v>55000</v>
      </c>
      <c r="L17" s="163">
        <v>21</v>
      </c>
      <c r="M17" s="163">
        <f>G17*(1+L17/100)</f>
        <v>0</v>
      </c>
      <c r="N17" s="164">
        <v>0</v>
      </c>
      <c r="O17" s="164">
        <f>ROUND(E17*N17,2)</f>
        <v>0</v>
      </c>
      <c r="P17" s="164">
        <v>0</v>
      </c>
      <c r="Q17" s="164">
        <f>ROUND(E17*P17,2)</f>
        <v>0</v>
      </c>
      <c r="R17" s="163"/>
      <c r="S17" s="163" t="s">
        <v>113</v>
      </c>
      <c r="T17" s="163" t="s">
        <v>88</v>
      </c>
      <c r="U17" s="163">
        <v>0</v>
      </c>
      <c r="V17" s="163">
        <f>ROUND(E17*U17,2)</f>
        <v>0</v>
      </c>
      <c r="W17" s="163"/>
      <c r="X17" s="163" t="s">
        <v>114</v>
      </c>
      <c r="Y17" s="163" t="s">
        <v>90</v>
      </c>
      <c r="Z17" s="165"/>
      <c r="AA17" s="165"/>
      <c r="AB17" s="165"/>
      <c r="AC17" s="165"/>
      <c r="AD17" s="165"/>
      <c r="AE17" s="165"/>
      <c r="AF17" s="165"/>
      <c r="AG17" s="165" t="s">
        <v>115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x14ac:dyDescent="0.2">
      <c r="A18" s="130"/>
      <c r="B18" s="142"/>
      <c r="C18" s="173"/>
      <c r="D18" s="143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AE18">
        <v>15</v>
      </c>
      <c r="AF18">
        <v>21</v>
      </c>
      <c r="AG18" t="s">
        <v>68</v>
      </c>
    </row>
    <row r="19" spans="1:60" x14ac:dyDescent="0.2">
      <c r="A19" s="174"/>
      <c r="B19" s="175" t="s">
        <v>17</v>
      </c>
      <c r="C19" s="176"/>
      <c r="D19" s="177"/>
      <c r="E19" s="178"/>
      <c r="F19" s="178"/>
      <c r="G19" s="179">
        <f>G8+G16</f>
        <v>0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AE19">
        <f>SUMIF(L7:L17,AE18,G7:G17)</f>
        <v>0</v>
      </c>
      <c r="AF19">
        <f>SUMIF(L7:L17,AF18,G7:G17)</f>
        <v>0</v>
      </c>
      <c r="AG19" t="s">
        <v>116</v>
      </c>
    </row>
    <row r="20" spans="1:60" x14ac:dyDescent="0.2">
      <c r="A20" s="130"/>
      <c r="B20" s="142"/>
      <c r="C20" s="173"/>
      <c r="D20" s="143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1:60" x14ac:dyDescent="0.2">
      <c r="A21" s="130"/>
      <c r="B21" s="142"/>
      <c r="C21" s="173"/>
      <c r="D21" s="143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1:60" x14ac:dyDescent="0.2">
      <c r="A22" s="215" t="s">
        <v>117</v>
      </c>
      <c r="B22" s="215"/>
      <c r="C22" s="215"/>
      <c r="D22" s="143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1:60" x14ac:dyDescent="0.2">
      <c r="A23" s="212"/>
      <c r="B23" s="212"/>
      <c r="C23" s="212"/>
      <c r="D23" s="212"/>
      <c r="E23" s="212"/>
      <c r="F23" s="212"/>
      <c r="G23" s="212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AG23" t="s">
        <v>118</v>
      </c>
    </row>
    <row r="24" spans="1:60" x14ac:dyDescent="0.2">
      <c r="A24" s="212"/>
      <c r="B24" s="212"/>
      <c r="C24" s="212"/>
      <c r="D24" s="212"/>
      <c r="E24" s="212"/>
      <c r="F24" s="212"/>
      <c r="G24" s="212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1:60" x14ac:dyDescent="0.2">
      <c r="A25" s="212"/>
      <c r="B25" s="212"/>
      <c r="C25" s="212"/>
      <c r="D25" s="212"/>
      <c r="E25" s="212"/>
      <c r="F25" s="212"/>
      <c r="G25" s="212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1:60" x14ac:dyDescent="0.2">
      <c r="A26" s="212"/>
      <c r="B26" s="212"/>
      <c r="C26" s="212"/>
      <c r="D26" s="212"/>
      <c r="E26" s="212"/>
      <c r="F26" s="212"/>
      <c r="G26" s="212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1:60" x14ac:dyDescent="0.2">
      <c r="A27" s="212"/>
      <c r="B27" s="212"/>
      <c r="C27" s="212"/>
      <c r="D27" s="212"/>
      <c r="E27" s="212"/>
      <c r="F27" s="212"/>
      <c r="G27" s="212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1:60" x14ac:dyDescent="0.2">
      <c r="A28" s="130"/>
      <c r="B28" s="142"/>
      <c r="C28" s="173"/>
      <c r="D28" s="143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</row>
    <row r="29" spans="1:60" x14ac:dyDescent="0.2">
      <c r="C29" s="180"/>
      <c r="D29" s="84"/>
      <c r="AG29" t="s">
        <v>119</v>
      </c>
    </row>
  </sheetData>
  <mergeCells count="6">
    <mergeCell ref="A23:G27"/>
    <mergeCell ref="C2:H2"/>
    <mergeCell ref="C4:H4"/>
    <mergeCell ref="A1:G1"/>
    <mergeCell ref="C3:G3"/>
    <mergeCell ref="A22:C22"/>
  </mergeCells>
  <pageMargins left="0.59027777777777801" right="0.196527777777778" top="0.78749999999999998" bottom="0.78749999999999998" header="0.51180555555555496" footer="0.3"/>
  <pageSetup paperSize="0" scale="0" firstPageNumber="0" orientation="portrait" usePrinterDefaults="0" horizontalDpi="0" verticalDpi="0" copies="0"/>
  <headerFooter>
    <oddFooter>&amp;LZpracováno programem BUILDpower S,  © RTS, a.s.&amp;RStránka &amp;P z &amp;N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50</vt:i4>
      </vt:variant>
    </vt:vector>
  </HeadingPairs>
  <TitlesOfParts>
    <vt:vector size="53" baseType="lpstr">
      <vt:lpstr>Stavba</vt:lpstr>
      <vt:lpstr>VzorPolozky</vt:lpstr>
      <vt:lpstr>Položky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Položky!Názvy_tisku</vt:lpstr>
      <vt:lpstr>oadresa</vt:lpstr>
      <vt:lpstr>Stavba!Objednatel</vt:lpstr>
      <vt:lpstr>Stavba!Objekt</vt:lpstr>
      <vt:lpstr>Položky!Oblast_tisku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AK2</cp:lastModifiedBy>
  <cp:revision>0</cp:revision>
  <cp:lastPrinted>2019-03-19T12:27:02Z</cp:lastPrinted>
  <dcterms:created xsi:type="dcterms:W3CDTF">2009-04-08T07:15:50Z</dcterms:created>
  <dcterms:modified xsi:type="dcterms:W3CDTF">2023-10-04T16:36:55Z</dcterms:modified>
  <dc:language>cs-CZ</dc:language>
</cp:coreProperties>
</file>